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elv\Documents\fietsen\fietsexcel\nederlandsexcel\"/>
    </mc:Choice>
  </mc:AlternateContent>
  <workbookProtection workbookPassword="CCFE" lockStructure="1"/>
  <bookViews>
    <workbookView xWindow="0" yWindow="30" windowWidth="12120" windowHeight="9120"/>
  </bookViews>
  <sheets>
    <sheet name="Blad1" sheetId="1" r:id="rId1"/>
    <sheet name="Blad2" sheetId="2" r:id="rId2"/>
    <sheet name="Blad3" sheetId="3" r:id="rId3"/>
  </sheets>
  <calcPr calcId="152511"/>
</workbook>
</file>

<file path=xl/calcChain.xml><?xml version="1.0" encoding="utf-8"?>
<calcChain xmlns="http://schemas.openxmlformats.org/spreadsheetml/2006/main">
  <c r="C55" i="1" l="1"/>
  <c r="F55" i="1"/>
  <c r="A55" i="1"/>
  <c r="D55" i="1"/>
  <c r="B55" i="1"/>
  <c r="C63" i="1"/>
  <c r="A63" i="1"/>
  <c r="E55" i="1" l="1"/>
  <c r="G55" i="1" s="1"/>
  <c r="D58" i="1"/>
  <c r="B58" i="1"/>
  <c r="H58" i="1"/>
  <c r="F58" i="1"/>
  <c r="B63" i="1"/>
  <c r="D63" i="1" s="1"/>
  <c r="H65" i="1" s="1"/>
  <c r="B59" i="1" l="1"/>
  <c r="H59" i="1" s="1"/>
</calcChain>
</file>

<file path=xl/sharedStrings.xml><?xml version="1.0" encoding="utf-8"?>
<sst xmlns="http://schemas.openxmlformats.org/spreadsheetml/2006/main" count="83" uniqueCount="69">
  <si>
    <t xml:space="preserve">HOE STERK IS DE EENZAME FIETSER? </t>
  </si>
  <si>
    <t>Dit programma rekent de prestaties van een fietser uit onder variabele omstandigheden.</t>
  </si>
  <si>
    <t>INVOEREN:</t>
  </si>
  <si>
    <t xml:space="preserve">massa fietser+fiets in kg: </t>
  </si>
  <si>
    <t>rolweerstandscoefficient Cr:</t>
  </si>
  <si>
    <t>luchtweerstandscoefficient Cw:</t>
  </si>
  <si>
    <t>frontaal oppervlak A in m2:</t>
  </si>
  <si>
    <t>snelheid in km/u:</t>
  </si>
  <si>
    <t>windrichting (0-180):</t>
  </si>
  <si>
    <t>accelleratie in m/s2:</t>
  </si>
  <si>
    <t xml:space="preserve">    uitgave: Stichting Velofilie</t>
  </si>
  <si>
    <t xml:space="preserve">           Pr</t>
  </si>
  <si>
    <t xml:space="preserve">         +Ph</t>
  </si>
  <si>
    <t xml:space="preserve">        +Pa</t>
  </si>
  <si>
    <t>samen:</t>
  </si>
  <si>
    <t>Bij de laatste waarde zien we het belang van de juiste bandenspanning (zeker bij stugge banden).</t>
  </si>
  <si>
    <t>windrichting bij stilstand! Het programma berekent een schijnbare windrichting en windsnelheid.</t>
  </si>
  <si>
    <t>Clement seta tube met 8 bar = 0,002                  Raceband 23 mm met 7 bar = 0,003</t>
  </si>
  <si>
    <t>windsterkte (0-12):</t>
  </si>
  <si>
    <t>Watt</t>
  </si>
  <si>
    <t>Als "Ptotaal" groter is dan "Pwindstil" hebben we last van de wind.</t>
  </si>
  <si>
    <r>
      <t xml:space="preserve">        +P</t>
    </r>
    <r>
      <rPr>
        <sz val="8"/>
        <rFont val="Arial"/>
        <family val="2"/>
      </rPr>
      <t>L</t>
    </r>
  </si>
  <si>
    <t>meters boven zeeniveau:</t>
  </si>
  <si>
    <t xml:space="preserve">  Als "P windstil" groter is dan </t>
  </si>
  <si>
    <t>Als P totaal negatief is, blaast de wind ons vooruit.</t>
  </si>
  <si>
    <t>"P totaal" hebben we wind mee.</t>
  </si>
  <si>
    <r>
      <t>De massa</t>
    </r>
    <r>
      <rPr>
        <sz val="10"/>
        <rFont val="Arial"/>
      </rPr>
      <t xml:space="preserve"> (=m) van fietser+fiets in kg invoeren. </t>
    </r>
  </si>
  <si>
    <r>
      <t>De luchtweerstandscoeffient</t>
    </r>
    <r>
      <rPr>
        <sz val="10"/>
        <rFont val="Arial"/>
        <family val="2"/>
      </rPr>
      <t xml:space="preserve"> Cw hangt af van de aerodynamische vorm; rechtop is ongeveer 1,1;</t>
    </r>
  </si>
  <si>
    <r>
      <t xml:space="preserve">Voor de banden is </t>
    </r>
    <r>
      <rPr>
        <b/>
        <sz val="10"/>
        <rFont val="Arial"/>
        <family val="2"/>
      </rPr>
      <t>de rolweerstandcoefficient</t>
    </r>
    <r>
      <rPr>
        <sz val="10"/>
        <rFont val="Arial"/>
      </rPr>
      <t xml:space="preserve"> Cr een belangrijk gegeven:</t>
    </r>
  </si>
  <si>
    <t xml:space="preserve"> De windsnelheden die horen bij de voorspelde Beaufortschaal worden gemeten op 10m hoogte!  </t>
  </si>
  <si>
    <t>Pwindstil:</t>
  </si>
  <si>
    <t xml:space="preserve">P totaal: </t>
  </si>
  <si>
    <t>Het effect van de zijwind is groter,omdat die tegen een groter oppervlak aanblaast. Wielen, bagage,</t>
  </si>
  <si>
    <t xml:space="preserve">Bij gestroomijnde ligfietsen: Alleweder 0,45 ;Quest 0,25 ; recordvoertuigen&lt; 0,1. </t>
  </si>
  <si>
    <t xml:space="preserve">handen op stuur 1,0; in tijdrithouding 0,9; bij zeer lage ligfietsen zelfs 0,8. </t>
  </si>
  <si>
    <r>
      <t>Het oppervlak</t>
    </r>
    <r>
      <rPr>
        <sz val="10"/>
        <rFont val="Arial"/>
      </rPr>
      <t xml:space="preserve"> A van de fietser in de wind in m2. Hier is het belangrijk of hij rechtop zit (A=0,6); in</t>
    </r>
  </si>
  <si>
    <t>De windsterkte en - richting zijn niet nauwkeurig te meten en hoogstens seconden lang constant.</t>
  </si>
  <si>
    <t>Trek bij open terrein een schaal eraf; trek bij bewoning, hagen en bosjes, twee schalen eraf.</t>
  </si>
  <si>
    <t>framebuizen: alles levert meer weerstand (de factor oppervlakte gaat van 1x naar 1,5x ).</t>
  </si>
  <si>
    <r>
      <t>De windrichting</t>
    </r>
    <r>
      <rPr>
        <sz val="10"/>
        <rFont val="Arial"/>
        <family val="2"/>
      </rPr>
      <t xml:space="preserve"> invoeren in graden: 0 is tegenwind en 180 is wind pal achter. Het gaat hier om de</t>
    </r>
  </si>
  <si>
    <t xml:space="preserve">Watt;         met de wind Pw meegerekend: </t>
  </si>
  <si>
    <t>Dit is het product van de totale weerstand (R) en snelheid (V) gedeeld door het rendement.</t>
  </si>
  <si>
    <t>acceleratieweerstand Ra (dit is massa maal versnelling). Al deze weerstanden vermenigvuldigen we</t>
  </si>
  <si>
    <r>
      <t xml:space="preserve">met </t>
    </r>
    <r>
      <rPr>
        <b/>
        <sz val="10"/>
        <rFont val="Arial"/>
        <family val="2"/>
      </rPr>
      <t>de snelheid</t>
    </r>
    <r>
      <rPr>
        <sz val="10"/>
        <rFont val="Arial"/>
      </rPr>
      <t xml:space="preserve"> en delen we door </t>
    </r>
    <r>
      <rPr>
        <b/>
        <sz val="10"/>
        <rFont val="Arial"/>
        <family val="2"/>
      </rPr>
      <t>het rendement van de aandrijving</t>
    </r>
    <r>
      <rPr>
        <sz val="10"/>
        <rFont val="Arial"/>
      </rPr>
      <t xml:space="preserve"> (zo'n 95%). Zo krijgen we</t>
    </r>
  </si>
  <si>
    <t>Er zijn diverse vormen van weerstand: rolweerstand Rr, luchtweerstand RL, hellingweerstand Rh en</t>
  </si>
  <si>
    <t>Het hellingspercentage blijkt van grote invloed (bij bergaf rijden negatief invoeren!).</t>
  </si>
  <si>
    <t xml:space="preserve">voor elke soort weerstand een opgenomen vermogen: Ptotaal= Pr+ PL+ Ph+ Pa </t>
  </si>
  <si>
    <t xml:space="preserve">Er zijn veel gegevens nodig voor zo'n berekening. Het vermogen van de fietser noemen we Ptotaal.  </t>
  </si>
  <si>
    <r>
      <t xml:space="preserve">Om te kunnen rekenen, gaan we wel van constanten uit. Voer de </t>
    </r>
    <r>
      <rPr>
        <b/>
        <sz val="10"/>
        <rFont val="Arial"/>
        <family val="2"/>
      </rPr>
      <t>windsterkte</t>
    </r>
    <r>
      <rPr>
        <sz val="10"/>
        <rFont val="Arial"/>
      </rPr>
      <t xml:space="preserve"> in in de 0-12 schaal.</t>
    </r>
  </si>
  <si>
    <r>
      <t>Het geleverde vermogen Pwindstil = Pr + P</t>
    </r>
    <r>
      <rPr>
        <sz val="8"/>
        <rFont val="Arial"/>
        <family val="2"/>
      </rPr>
      <t>L</t>
    </r>
    <r>
      <rPr>
        <sz val="10"/>
        <rFont val="Arial"/>
      </rPr>
      <t xml:space="preserve"> + Ph + Pa ;                Ptotaal = Pwindstil - PL + Pw</t>
    </r>
  </si>
  <si>
    <t xml:space="preserve"> Dit is de windsnelheid bovenop de dijk; deze zal op fietsniveau gelukkig vaak niet gehaald worden.</t>
  </si>
  <si>
    <r>
      <t xml:space="preserve">Onder bovenstaande condities </t>
    </r>
    <r>
      <rPr>
        <b/>
        <sz val="10"/>
        <rFont val="Arial"/>
        <family val="2"/>
      </rPr>
      <t>(wind en acceleratie worden niet meegeteld!)</t>
    </r>
    <r>
      <rPr>
        <sz val="10"/>
        <rFont val="Arial"/>
      </rPr>
      <t>, kunnen we ook</t>
    </r>
  </si>
  <si>
    <t>km/h</t>
  </si>
  <si>
    <t>het rendement invoeren in % :</t>
  </si>
  <si>
    <t>Op de weg:</t>
  </si>
  <si>
    <t>Clement seta 8 bar = 0,004    en Raceband 23 mm met 7 bar = 0,005</t>
  </si>
  <si>
    <t xml:space="preserve"> </t>
  </si>
  <si>
    <t>levert een snelheid op van:</t>
  </si>
  <si>
    <r>
      <t xml:space="preserve">Een vermogen van:   </t>
    </r>
    <r>
      <rPr>
        <sz val="10"/>
        <rFont val="Arial"/>
        <family val="2"/>
      </rPr>
      <t xml:space="preserve">                                </t>
    </r>
    <r>
      <rPr>
        <b/>
        <sz val="10"/>
        <rFont val="Arial"/>
        <family val="2"/>
      </rPr>
      <t>levert een snelheid op van :</t>
    </r>
  </si>
  <si>
    <t>Watt,</t>
  </si>
  <si>
    <t>een vermogen invoeren en kijken welke snelheid dit oplevert.</t>
  </si>
  <si>
    <t>hellingpercentage in%:</t>
  </si>
  <si>
    <t xml:space="preserve"> tijdrithouding (A=0,35); lage ligfiets (A=0,25) of Alleweder (A=0,45). Uiteraard zijn dit gemiddeldes! </t>
  </si>
  <si>
    <t>PrimoComet 20 inch met 6 bar = 0,004</t>
  </si>
  <si>
    <r>
      <t>Op de wielerbaan</t>
    </r>
    <r>
      <rPr>
        <sz val="10"/>
        <rFont val="Arial"/>
      </rPr>
      <t xml:space="preserve"> is de weerstand veel minder dan op gewoon asfalt !</t>
    </r>
  </si>
  <si>
    <t xml:space="preserve">Toerband 32 mm met 5 bar = 0,005                  ATB band grof profiel 47 mm met 3 bar = 0,012  </t>
  </si>
  <si>
    <t>Primo Comet 20 inch met 6 bar= 0,006</t>
  </si>
  <si>
    <t xml:space="preserve">Antilekband 37 mm met 5 bar = 0,007                Antilekband 37 mm met 3 bar = 0,01 </t>
  </si>
  <si>
    <t>We gaan uit van een constante hoogte; bij een klim het gemiddelde kiezen!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</si>
</sst>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0" xfId="0" applyBorder="1"/>
    <xf numFmtId="0" fontId="3" fillId="0" borderId="5" xfId="0" applyFont="1" applyBorder="1"/>
    <xf numFmtId="0" fontId="1" fillId="0" borderId="5" xfId="0" applyFont="1" applyBorder="1"/>
    <xf numFmtId="0" fontId="3" fillId="0" borderId="0" xfId="0" applyFont="1" applyBorder="1"/>
    <xf numFmtId="0" fontId="0" fillId="0" borderId="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2" fillId="2" borderId="0" xfId="0" applyFont="1" applyFill="1"/>
    <xf numFmtId="0" fontId="4" fillId="2" borderId="0" xfId="0" applyFont="1" applyFill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62</xdr:row>
      <xdr:rowOff>0</xdr:rowOff>
    </xdr:from>
    <xdr:to>
      <xdr:col>5</xdr:col>
      <xdr:colOff>0</xdr:colOff>
      <xdr:row>63</xdr:row>
      <xdr:rowOff>95250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0086975"/>
          <a:ext cx="3048000" cy="2571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53</xdr:row>
      <xdr:rowOff>152400</xdr:rowOff>
    </xdr:from>
    <xdr:to>
      <xdr:col>7</xdr:col>
      <xdr:colOff>28574</xdr:colOff>
      <xdr:row>55</xdr:row>
      <xdr:rowOff>76200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8763000"/>
          <a:ext cx="4295774" cy="2571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tabSelected="1" workbookViewId="0">
      <selection activeCell="D49" sqref="D49"/>
    </sheetView>
  </sheetViews>
  <sheetFormatPr defaultRowHeight="12.75" x14ac:dyDescent="0.2"/>
  <sheetData>
    <row r="1" spans="1:7" x14ac:dyDescent="0.2">
      <c r="A1" s="1" t="s">
        <v>0</v>
      </c>
      <c r="G1" s="3" t="s">
        <v>10</v>
      </c>
    </row>
    <row r="2" spans="1:7" x14ac:dyDescent="0.2">
      <c r="A2" t="s">
        <v>1</v>
      </c>
    </row>
    <row r="5" spans="1:7" x14ac:dyDescent="0.2">
      <c r="A5" t="s">
        <v>47</v>
      </c>
    </row>
    <row r="6" spans="1:7" x14ac:dyDescent="0.2">
      <c r="A6" t="s">
        <v>41</v>
      </c>
    </row>
    <row r="7" spans="1:7" x14ac:dyDescent="0.2">
      <c r="A7" t="s">
        <v>44</v>
      </c>
    </row>
    <row r="8" spans="1:7" x14ac:dyDescent="0.2">
      <c r="A8" t="s">
        <v>42</v>
      </c>
    </row>
    <row r="9" spans="1:7" x14ac:dyDescent="0.2">
      <c r="A9" t="s">
        <v>43</v>
      </c>
    </row>
    <row r="10" spans="1:7" x14ac:dyDescent="0.2">
      <c r="A10" t="s">
        <v>46</v>
      </c>
    </row>
    <row r="11" spans="1:7" x14ac:dyDescent="0.2">
      <c r="A11" s="3"/>
    </row>
    <row r="12" spans="1:7" x14ac:dyDescent="0.2">
      <c r="A12" t="s">
        <v>45</v>
      </c>
      <c r="B12" s="2"/>
    </row>
    <row r="14" spans="1:7" x14ac:dyDescent="0.2">
      <c r="A14" s="3" t="s">
        <v>27</v>
      </c>
    </row>
    <row r="15" spans="1:7" x14ac:dyDescent="0.2">
      <c r="A15" s="2" t="s">
        <v>34</v>
      </c>
    </row>
    <row r="16" spans="1:7" x14ac:dyDescent="0.2">
      <c r="A16" s="2" t="s">
        <v>33</v>
      </c>
    </row>
    <row r="18" spans="1:9" x14ac:dyDescent="0.2">
      <c r="A18" t="s">
        <v>28</v>
      </c>
    </row>
    <row r="19" spans="1:9" x14ac:dyDescent="0.2">
      <c r="A19" s="3" t="s">
        <v>64</v>
      </c>
    </row>
    <row r="20" spans="1:9" x14ac:dyDescent="0.2">
      <c r="A20" s="2" t="s">
        <v>17</v>
      </c>
      <c r="B20" s="2"/>
      <c r="C20" s="2"/>
      <c r="D20" s="2"/>
      <c r="E20" s="2"/>
      <c r="F20" s="2"/>
      <c r="G20" s="2"/>
      <c r="H20" s="2"/>
    </row>
    <row r="21" spans="1:9" x14ac:dyDescent="0.2">
      <c r="A21" s="2" t="s">
        <v>63</v>
      </c>
    </row>
    <row r="22" spans="1:9" x14ac:dyDescent="0.2">
      <c r="A22" s="3" t="s">
        <v>54</v>
      </c>
    </row>
    <row r="23" spans="1:9" x14ac:dyDescent="0.2">
      <c r="A23" s="2" t="s">
        <v>55</v>
      </c>
    </row>
    <row r="24" spans="1:9" x14ac:dyDescent="0.2">
      <c r="A24" t="s">
        <v>66</v>
      </c>
      <c r="D24">
        <v>6.0000000000000001E-3</v>
      </c>
    </row>
    <row r="25" spans="1:9" x14ac:dyDescent="0.2">
      <c r="A25" s="2" t="s">
        <v>65</v>
      </c>
      <c r="B25" s="2"/>
      <c r="C25" s="2"/>
      <c r="D25" s="2"/>
      <c r="E25" s="2"/>
      <c r="F25" s="2"/>
      <c r="G25" s="2"/>
      <c r="H25" s="2"/>
      <c r="I25">
        <v>1.2E-2</v>
      </c>
    </row>
    <row r="26" spans="1:9" x14ac:dyDescent="0.2">
      <c r="A26" s="2" t="s">
        <v>67</v>
      </c>
      <c r="B26" s="2"/>
      <c r="C26" s="2"/>
      <c r="D26" s="2"/>
      <c r="E26" s="2"/>
      <c r="F26" s="2"/>
      <c r="G26" s="2"/>
      <c r="H26" s="2"/>
    </row>
    <row r="27" spans="1:9" x14ac:dyDescent="0.2">
      <c r="A27" s="2" t="s">
        <v>15</v>
      </c>
      <c r="B27" s="2"/>
      <c r="C27" s="2"/>
      <c r="D27" s="2"/>
      <c r="E27" s="2"/>
      <c r="F27" s="2"/>
      <c r="G27" s="2"/>
      <c r="H27" s="2"/>
    </row>
    <row r="29" spans="1:9" x14ac:dyDescent="0.2">
      <c r="A29" s="3" t="s">
        <v>35</v>
      </c>
    </row>
    <row r="30" spans="1:9" x14ac:dyDescent="0.2">
      <c r="A30" t="s">
        <v>62</v>
      </c>
    </row>
    <row r="32" spans="1:9" x14ac:dyDescent="0.2">
      <c r="A32" s="3" t="s">
        <v>26</v>
      </c>
    </row>
    <row r="34" spans="1:7" x14ac:dyDescent="0.2">
      <c r="A34" t="s">
        <v>36</v>
      </c>
    </row>
    <row r="35" spans="1:7" x14ac:dyDescent="0.2">
      <c r="A35" t="s">
        <v>48</v>
      </c>
    </row>
    <row r="36" spans="1:7" x14ac:dyDescent="0.2">
      <c r="A36" s="3" t="s">
        <v>39</v>
      </c>
    </row>
    <row r="37" spans="1:7" x14ac:dyDescent="0.2">
      <c r="A37" s="2" t="s">
        <v>16</v>
      </c>
    </row>
    <row r="38" spans="1:7" x14ac:dyDescent="0.2">
      <c r="A38" s="2" t="s">
        <v>29</v>
      </c>
      <c r="F38" s="2"/>
    </row>
    <row r="39" spans="1:7" x14ac:dyDescent="0.2">
      <c r="A39" t="s">
        <v>50</v>
      </c>
    </row>
    <row r="40" spans="1:7" x14ac:dyDescent="0.2">
      <c r="A40" t="s">
        <v>37</v>
      </c>
    </row>
    <row r="41" spans="1:7" x14ac:dyDescent="0.2">
      <c r="A41" t="s">
        <v>32</v>
      </c>
    </row>
    <row r="42" spans="1:7" x14ac:dyDescent="0.2">
      <c r="A42" t="s">
        <v>38</v>
      </c>
    </row>
    <row r="43" spans="1:7" x14ac:dyDescent="0.2">
      <c r="A43" t="s">
        <v>68</v>
      </c>
    </row>
    <row r="45" spans="1:7" x14ac:dyDescent="0.2">
      <c r="A45" t="s">
        <v>20</v>
      </c>
      <c r="G45" t="s">
        <v>23</v>
      </c>
    </row>
    <row r="46" spans="1:7" x14ac:dyDescent="0.2">
      <c r="A46" t="s">
        <v>25</v>
      </c>
      <c r="D46" t="s">
        <v>24</v>
      </c>
    </row>
    <row r="48" spans="1:7" ht="13.5" thickBot="1" x14ac:dyDescent="0.25">
      <c r="A48" s="13" t="s">
        <v>2</v>
      </c>
      <c r="B48" s="14"/>
    </row>
    <row r="49" spans="1:19" x14ac:dyDescent="0.2">
      <c r="A49" s="2" t="s">
        <v>3</v>
      </c>
      <c r="D49" s="9" t="s">
        <v>56</v>
      </c>
      <c r="F49" t="s">
        <v>61</v>
      </c>
      <c r="I49" s="9" t="s">
        <v>56</v>
      </c>
    </row>
    <row r="50" spans="1:19" x14ac:dyDescent="0.2">
      <c r="A50" s="2" t="s">
        <v>4</v>
      </c>
      <c r="D50" s="10" t="s">
        <v>56</v>
      </c>
      <c r="F50" t="s">
        <v>7</v>
      </c>
      <c r="I50" s="10" t="s">
        <v>56</v>
      </c>
    </row>
    <row r="51" spans="1:19" x14ac:dyDescent="0.2">
      <c r="A51" s="2" t="s">
        <v>5</v>
      </c>
      <c r="D51" s="10" t="s">
        <v>56</v>
      </c>
      <c r="F51" s="2" t="s">
        <v>9</v>
      </c>
      <c r="I51" s="10" t="s">
        <v>56</v>
      </c>
    </row>
    <row r="52" spans="1:19" ht="13.5" thickBot="1" x14ac:dyDescent="0.25">
      <c r="A52" s="2" t="s">
        <v>6</v>
      </c>
      <c r="D52" s="11" t="s">
        <v>56</v>
      </c>
      <c r="F52" s="2" t="s">
        <v>22</v>
      </c>
      <c r="I52" s="11" t="s">
        <v>56</v>
      </c>
    </row>
    <row r="53" spans="1:19" ht="13.5" thickBot="1" x14ac:dyDescent="0.25">
      <c r="A53" t="s">
        <v>8</v>
      </c>
      <c r="D53" s="12" t="s">
        <v>56</v>
      </c>
      <c r="F53" t="s">
        <v>18</v>
      </c>
      <c r="I53" s="12" t="s">
        <v>56</v>
      </c>
    </row>
    <row r="54" spans="1:19" ht="13.5" thickBot="1" x14ac:dyDescent="0.25">
      <c r="F54" t="s">
        <v>53</v>
      </c>
      <c r="I54" s="12" t="s">
        <v>56</v>
      </c>
      <c r="K54" s="3" t="s">
        <v>56</v>
      </c>
      <c r="S54" s="2"/>
    </row>
    <row r="55" spans="1:19" x14ac:dyDescent="0.2">
      <c r="A55" t="e">
        <f>D49*9.81</f>
        <v>#VALUE!</v>
      </c>
      <c r="B55" t="e">
        <f>I49/100</f>
        <v>#VALUE!</v>
      </c>
      <c r="C55" s="4" t="e">
        <f>ROUND(100*I53/(100*I53+1)*(3.4*I53-8.3+(6*I53/(I53^3+1))+(5*I53/(I53^2+1))+1/(I53+1)),3)</f>
        <v>#VALUE!</v>
      </c>
      <c r="D55" t="e">
        <f>I54/100</f>
        <v>#VALUE!</v>
      </c>
      <c r="E55" t="e">
        <f>ROUND(SQRT(F55^2+C55^2+2*F55*C55*COS(RADIANS(D53))),3)</f>
        <v>#VALUE!</v>
      </c>
      <c r="F55" t="e">
        <f>ROUND(I50/3.6,3)</f>
        <v>#VALUE!</v>
      </c>
      <c r="G55" t="e">
        <f>ROUND(DEGREES(ACOS((E55^2+F55^2-C55^2)/(2*E55*F55+0.0001))),2)</f>
        <v>#VALUE!</v>
      </c>
    </row>
    <row r="56" spans="1:19" x14ac:dyDescent="0.2">
      <c r="S56" t="s">
        <v>56</v>
      </c>
    </row>
    <row r="57" spans="1:19" x14ac:dyDescent="0.2">
      <c r="A57" t="s">
        <v>49</v>
      </c>
    </row>
    <row r="58" spans="1:19" x14ac:dyDescent="0.2">
      <c r="A58" t="s">
        <v>11</v>
      </c>
      <c r="B58" t="e">
        <f>ROUND(A55*D50*F55/D55,1)</f>
        <v>#VALUE!</v>
      </c>
      <c r="C58" t="s">
        <v>21</v>
      </c>
      <c r="D58" t="e">
        <f>ROUND((F55^3)*0.5*1.23*(1-I52/10000)*D52*D51/D55,1)</f>
        <v>#VALUE!</v>
      </c>
      <c r="E58" t="s">
        <v>12</v>
      </c>
      <c r="F58" t="e">
        <f>ROUND(A55*B55*F55/D55,1)</f>
        <v>#VALUE!</v>
      </c>
      <c r="G58" t="s">
        <v>13</v>
      </c>
      <c r="H58" t="e">
        <f>ROUND(D49*I51*F55/D55,1)</f>
        <v>#VALUE!</v>
      </c>
      <c r="I58" t="s">
        <v>14</v>
      </c>
    </row>
    <row r="59" spans="1:19" ht="13.5" thickBot="1" x14ac:dyDescent="0.25">
      <c r="A59" s="6" t="s">
        <v>30</v>
      </c>
      <c r="B59" s="5" t="e">
        <f>ROUND(B58+D58+F58+H58,0)</f>
        <v>#VALUE!</v>
      </c>
      <c r="C59" t="s">
        <v>40</v>
      </c>
      <c r="G59" s="6" t="s">
        <v>31</v>
      </c>
      <c r="H59" s="5" t="e">
        <f>ROUND(B59-D58+(F55/D55)*0.5*1.23*(1-(I52/10000))*COS(RADIANS(G55))*D52*(1+0.5*SIN(RADIANS(G55)))*D51*((F55^2)+(C55^2)+2*F55*C55*COS(RADIANS(D53))),0)</f>
        <v>#VALUE!</v>
      </c>
      <c r="I59" s="7" t="s">
        <v>19</v>
      </c>
    </row>
    <row r="61" spans="1:19" x14ac:dyDescent="0.2">
      <c r="A61" t="s">
        <v>51</v>
      </c>
    </row>
    <row r="62" spans="1:19" x14ac:dyDescent="0.2">
      <c r="A62" t="s">
        <v>60</v>
      </c>
    </row>
    <row r="63" spans="1:19" x14ac:dyDescent="0.2">
      <c r="A63" t="e">
        <f>0.5*1.23*(1-I52/10000)*D52*D51</f>
        <v>#VALUE!</v>
      </c>
      <c r="B63" t="e">
        <f>A55*(D50+B55)</f>
        <v>#VALUE!</v>
      </c>
      <c r="C63" t="e">
        <f>C65*D55</f>
        <v>#VALUE!</v>
      </c>
      <c r="D63" t="e">
        <f>(A63*A63*(108*C63+12*(3/A63*(4*B63^3+27*C63*C63*A63))^(1/2)))^(1/3)</f>
        <v>#VALUE!</v>
      </c>
    </row>
    <row r="64" spans="1:19" ht="13.5" thickBot="1" x14ac:dyDescent="0.25">
      <c r="K64" s="3" t="s">
        <v>56</v>
      </c>
    </row>
    <row r="65" spans="1:9" ht="13.5" thickBot="1" x14ac:dyDescent="0.25">
      <c r="A65" s="3" t="s">
        <v>58</v>
      </c>
      <c r="C65" s="12" t="s">
        <v>56</v>
      </c>
      <c r="D65" t="s">
        <v>59</v>
      </c>
      <c r="E65" s="3" t="s">
        <v>57</v>
      </c>
      <c r="H65" s="8" t="e">
        <f>ROUND(3.6*(D63/(6*A63)-2*B63/D63),1)</f>
        <v>#VALUE!</v>
      </c>
      <c r="I65" s="8" t="s">
        <v>52</v>
      </c>
    </row>
  </sheetData>
  <sheetProtection password="CCFE" sheet="1" objects="1" scenarios="1" selectLockedCells="1"/>
  <phoneticPr fontId="0" type="noConversion"/>
  <pageMargins left="0.75" right="0.75" top="1" bottom="1" header="0.5" footer="0.5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WIEL</dc:creator>
  <cp:lastModifiedBy>Wiel Van den Broek</cp:lastModifiedBy>
  <cp:lastPrinted>2009-12-19T19:41:51Z</cp:lastPrinted>
  <dcterms:created xsi:type="dcterms:W3CDTF">2004-02-06T20:25:34Z</dcterms:created>
  <dcterms:modified xsi:type="dcterms:W3CDTF">2023-11-23T11:06:57Z</dcterms:modified>
</cp:coreProperties>
</file>