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315" windowWidth="22755" windowHeight="976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E55" i="1"/>
  <c r="G49"/>
  <c r="E49"/>
  <c r="G55" s="1"/>
  <c r="D49"/>
  <c r="C49"/>
  <c r="B49"/>
  <c r="D50" l="1"/>
  <c r="B50"/>
  <c r="F50"/>
  <c r="H50"/>
  <c r="F55"/>
  <c r="H55" s="1"/>
  <c r="H57" s="1"/>
  <c r="F49"/>
  <c r="H49" s="1"/>
  <c r="B51" l="1"/>
  <c r="H51" s="1"/>
</calcChain>
</file>

<file path=xl/sharedStrings.xml><?xml version="1.0" encoding="utf-8"?>
<sst xmlns="http://schemas.openxmlformats.org/spreadsheetml/2006/main" count="79" uniqueCount="61">
  <si>
    <t xml:space="preserve">How strong is the lonely cyclist? </t>
  </si>
  <si>
    <t>This app will calculate the power-output of a cyclist under different circumstances.</t>
  </si>
  <si>
    <r>
      <t>We need a lot of data for such a calculation. The total power-output is called</t>
    </r>
    <r>
      <rPr>
        <b/>
        <sz val="10"/>
        <rFont val="Arial"/>
        <family val="2"/>
      </rPr>
      <t xml:space="preserve"> P total</t>
    </r>
    <r>
      <rPr>
        <sz val="11"/>
        <color theme="1"/>
        <rFont val="Calibri"/>
        <family val="2"/>
        <scheme val="minor"/>
      </rPr>
      <t xml:space="preserve">.  </t>
    </r>
  </si>
  <si>
    <t>This is the multiplication of total resistance (R) and speed (V) divided by efficency in %.</t>
  </si>
  <si>
    <t>The total resistance is the sum of rolling-resistance Rrol, air-resistance Rair, gradient-resistance Rg</t>
  </si>
  <si>
    <t>and acceleration-resistance Ra (this is mass multiplicated by acceleration in m/s2).</t>
  </si>
  <si>
    <r>
      <rPr>
        <b/>
        <sz val="10"/>
        <rFont val="Arial"/>
        <family val="2"/>
      </rPr>
      <t>1.</t>
    </r>
    <r>
      <rPr>
        <sz val="11"/>
        <color theme="1"/>
        <rFont val="Calibri"/>
        <family val="2"/>
        <scheme val="minor"/>
      </rPr>
      <t xml:space="preserve"> The mass (=m) of the cyclist+fiets in kg.  </t>
    </r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</si>
  <si>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For tires the</t>
    </r>
    <r>
      <rPr>
        <b/>
        <sz val="10"/>
        <rFont val="Arial"/>
        <family val="2"/>
      </rPr>
      <t xml:space="preserve"> rolling-coefficient</t>
    </r>
    <r>
      <rPr>
        <sz val="11"/>
        <color theme="1"/>
        <rFont val="Calibri"/>
        <family val="2"/>
        <scheme val="minor"/>
      </rPr>
      <t xml:space="preserve"> Cr is important.</t>
    </r>
  </si>
  <si>
    <t>Clement seta 8 bar = 0,004          Racing-tire 23 mm at 7 bar = 0,005</t>
  </si>
  <si>
    <t xml:space="preserve">Primo Comet 20 inch met 6 bar= 0,007   </t>
  </si>
  <si>
    <t xml:space="preserve"> ATB tire knobby profile 47 mm at 2,5 bar =0,012</t>
  </si>
  <si>
    <t xml:space="preserve">Touringtire 32 mm at 5 bar = 0,007                   </t>
  </si>
  <si>
    <t xml:space="preserve"> </t>
  </si>
  <si>
    <r>
      <t xml:space="preserve">On a </t>
    </r>
    <r>
      <rPr>
        <b/>
        <sz val="10"/>
        <rFont val="Arial"/>
        <family val="2"/>
      </rPr>
      <t xml:space="preserve">smooth cycleracing-track </t>
    </r>
    <r>
      <rPr>
        <sz val="10"/>
        <rFont val="Arial"/>
        <family val="2"/>
      </rPr>
      <t>you can can use these data minus 0,002 !</t>
    </r>
  </si>
  <si>
    <r>
      <t xml:space="preserve">3. </t>
    </r>
    <r>
      <rPr>
        <sz val="10"/>
        <rFont val="Arial"/>
        <family val="2"/>
      </rPr>
      <t>The</t>
    </r>
    <r>
      <rPr>
        <b/>
        <sz val="10"/>
        <rFont val="Arial"/>
        <family val="2"/>
      </rPr>
      <t xml:space="preserve"> airdrag-coeffient Cd </t>
    </r>
    <r>
      <rPr>
        <sz val="10"/>
        <rFont val="Arial"/>
        <family val="2"/>
      </rPr>
      <t>depends on the aerodynamic shape; vertical on the sadle about 1,1;</t>
    </r>
  </si>
  <si>
    <t xml:space="preserve">hands on the brakes 1,0; crouching 0,9; very low recumbents 0,8. </t>
  </si>
  <si>
    <t xml:space="preserve">streamlined velomobiles: Alleweder 0,45 ;Quest 0,25 ; 2-wheeled recordmachines&lt; 0,1. </t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</si>
  <si>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The</t>
    </r>
    <r>
      <rPr>
        <b/>
        <sz val="10"/>
        <rFont val="Arial"/>
        <family val="2"/>
      </rPr>
      <t xml:space="preserve"> frontal-area A</t>
    </r>
    <r>
      <rPr>
        <sz val="10"/>
        <rFont val="Arial"/>
        <family val="2"/>
      </rPr>
      <t xml:space="preserve"> of the cyclist+bike in m2. If he sits vertical on the sadle A is around 0,65m2; </t>
    </r>
  </si>
  <si>
    <r>
      <t xml:space="preserve">crouching (A=0,35); low recumbent (A=0,25) or recumbent trike (A=0,45); </t>
    </r>
    <r>
      <rPr>
        <b/>
        <sz val="10"/>
        <rFont val="Arial"/>
        <family val="2"/>
      </rPr>
      <t xml:space="preserve">estimated avarages! </t>
    </r>
  </si>
  <si>
    <r>
      <t xml:space="preserve">5. </t>
    </r>
    <r>
      <rPr>
        <sz val="10"/>
        <rFont val="Arial"/>
        <family val="2"/>
      </rPr>
      <t>The</t>
    </r>
    <r>
      <rPr>
        <b/>
        <sz val="10"/>
        <rFont val="Arial"/>
        <family val="2"/>
      </rPr>
      <t xml:space="preserve"> wind-direction</t>
    </r>
    <r>
      <rPr>
        <sz val="10"/>
        <rFont val="Arial"/>
        <family val="2"/>
      </rPr>
      <t xml:space="preserve"> is at standstill ! The angle 0 is in front, the angle 180 on the back.</t>
    </r>
  </si>
  <si>
    <r>
      <rPr>
        <b/>
        <sz val="10"/>
        <rFont val="Arial"/>
        <family val="2"/>
      </rPr>
      <t>6.</t>
    </r>
    <r>
      <rPr>
        <sz val="10"/>
        <rFont val="Arial"/>
        <family val="2"/>
      </rPr>
      <t xml:space="preserve"> The </t>
    </r>
    <r>
      <rPr>
        <b/>
        <sz val="10"/>
        <rFont val="Arial"/>
        <family val="2"/>
      </rPr>
      <t xml:space="preserve">gradient </t>
    </r>
    <r>
      <rPr>
        <sz val="10"/>
        <rFont val="Arial"/>
        <family val="2"/>
      </rPr>
      <t>is % uphill; downhill we must use the negative percentage!</t>
    </r>
  </si>
  <si>
    <r>
      <rPr>
        <b/>
        <sz val="10"/>
        <rFont val="Arial"/>
        <family val="2"/>
      </rPr>
      <t>8.</t>
    </r>
    <r>
      <rPr>
        <sz val="10"/>
        <rFont val="Arial"/>
        <family val="2"/>
      </rPr>
      <t xml:space="preserve">  The </t>
    </r>
    <r>
      <rPr>
        <b/>
        <sz val="10"/>
        <rFont val="Arial"/>
        <family val="2"/>
      </rPr>
      <t>acceleration</t>
    </r>
    <r>
      <rPr>
        <sz val="10"/>
        <rFont val="Arial"/>
        <family val="2"/>
      </rPr>
      <t xml:space="preserve"> is expressed in m/s2. At constant speed this will be zero!</t>
    </r>
  </si>
  <si>
    <t>10. The windforce and - direction have no constant values.</t>
  </si>
  <si>
    <r>
      <t xml:space="preserve">But for the calculation we need averages; </t>
    </r>
    <r>
      <rPr>
        <b/>
        <sz val="10"/>
        <rFont val="Arial"/>
        <family val="2"/>
      </rPr>
      <t>windforce</t>
    </r>
    <r>
      <rPr>
        <sz val="11"/>
        <color theme="1"/>
        <rFont val="Calibri"/>
        <family val="2"/>
        <scheme val="minor"/>
      </rPr>
      <t xml:space="preserve"> is expressed in Beaufort-scales 0-12 .</t>
    </r>
  </si>
  <si>
    <r>
      <t>Windspeeds of Beaufort-scale are measured at 10 meters high.</t>
    </r>
    <r>
      <rPr>
        <sz val="10"/>
        <rFont val="Arial"/>
        <family val="2"/>
      </rPr>
      <t xml:space="preserve"> So only on top hill or dike.</t>
    </r>
  </si>
  <si>
    <t xml:space="preserve">In open terrain use one scale less, in terrain with hedges or populated areas use two scales less. </t>
  </si>
  <si>
    <t xml:space="preserve">The effect of side-winds is higher because our area increses, especially that of the bike!  </t>
  </si>
  <si>
    <t xml:space="preserve">If "Ptotal" is higher then "Pcalm" the wind bothers us. If "Pcalm" is higher then "Ptotal" the wind  </t>
  </si>
  <si>
    <t>helps us.</t>
  </si>
  <si>
    <r>
      <rPr>
        <b/>
        <sz val="10"/>
        <rFont val="Arial"/>
        <family val="2"/>
      </rPr>
      <t>11. Efficiency</t>
    </r>
    <r>
      <rPr>
        <sz val="11"/>
        <color theme="1"/>
        <rFont val="Calibri"/>
        <family val="2"/>
        <scheme val="minor"/>
      </rPr>
      <t xml:space="preserve"> is usually around 95% for derailleurs</t>
    </r>
  </si>
  <si>
    <t xml:space="preserve">    INPUT:    </t>
  </si>
  <si>
    <t xml:space="preserve">1. mass cyclist+bike in kg: </t>
  </si>
  <si>
    <t>6. gradient-percentage in%:</t>
  </si>
  <si>
    <t>2. rolling-coefficient Cr:</t>
  </si>
  <si>
    <t>7. speed in km/u:</t>
  </si>
  <si>
    <t>3. airdrag-coefficient Cd:</t>
  </si>
  <si>
    <t>8. accelleration in m/s2:</t>
  </si>
  <si>
    <t>4. frontal area A in m2:</t>
  </si>
  <si>
    <t>9. meters above sealevel:</t>
  </si>
  <si>
    <t>5, wind direction (0-180):</t>
  </si>
  <si>
    <t>10. windforce (0-12):</t>
  </si>
  <si>
    <t>11. efficiency in % :</t>
  </si>
  <si>
    <t xml:space="preserve">           Pr</t>
  </si>
  <si>
    <r>
      <t xml:space="preserve">        +P</t>
    </r>
    <r>
      <rPr>
        <sz val="8"/>
        <rFont val="Arial"/>
        <family val="2"/>
      </rPr>
      <t>L</t>
    </r>
  </si>
  <si>
    <t xml:space="preserve">         +Ph</t>
  </si>
  <si>
    <t xml:space="preserve">        +Pa</t>
  </si>
  <si>
    <t>samen:</t>
  </si>
  <si>
    <t>Pcalm:</t>
  </si>
  <si>
    <t xml:space="preserve">Watt;         met de wind Pw meegerekend: </t>
  </si>
  <si>
    <t xml:space="preserve">P total: </t>
  </si>
  <si>
    <t>Watt</t>
  </si>
  <si>
    <r>
      <rPr>
        <sz val="10"/>
        <rFont val="Arial"/>
        <family val="2"/>
      </rPr>
      <t>If we use the same data</t>
    </r>
    <r>
      <rPr>
        <b/>
        <sz val="10"/>
        <rFont val="Arial"/>
        <family val="2"/>
      </rPr>
      <t xml:space="preserve"> (wind and acceleration will not be used in this calculation!)</t>
    </r>
    <r>
      <rPr>
        <sz val="11"/>
        <color theme="1"/>
        <rFont val="Calibri"/>
        <family val="2"/>
        <scheme val="minor"/>
      </rPr>
      <t>, we can</t>
    </r>
  </si>
  <si>
    <t xml:space="preserve">  </t>
  </si>
  <si>
    <r>
      <t xml:space="preserve">A power-output of:   </t>
    </r>
    <r>
      <rPr>
        <sz val="10"/>
        <rFont val="Arial"/>
        <family val="2"/>
      </rPr>
      <t xml:space="preserve">                                                             </t>
    </r>
    <r>
      <rPr>
        <b/>
        <sz val="10"/>
        <rFont val="Arial"/>
        <family val="2"/>
      </rPr>
      <t xml:space="preserve"> :</t>
    </r>
  </si>
  <si>
    <t>Watt,</t>
  </si>
  <si>
    <t xml:space="preserve">       will result in a speed of:</t>
  </si>
  <si>
    <t>km/h</t>
  </si>
  <si>
    <t>enter a power-out in the last line of this page to see what speed we will achieve.</t>
  </si>
  <si>
    <t xml:space="preserve">www.velofilie.nl/Power.htm </t>
  </si>
  <si>
    <t>If "P total" is negative, the wind blows us forward.</t>
  </si>
  <si>
    <t xml:space="preserve">WARNING: Excelsheets may use a decimal input with "," and not "."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</si>
</sst>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0" borderId="2" xfId="0" applyBorder="1"/>
    <xf numFmtId="0" fontId="3" fillId="2" borderId="2" xfId="1" applyFill="1" applyBorder="1" applyAlignment="1" applyProtection="1"/>
    <xf numFmtId="0" fontId="4" fillId="2" borderId="2" xfId="0" applyFont="1" applyFill="1" applyBorder="1"/>
    <xf numFmtId="0" fontId="0" fillId="0" borderId="3" xfId="0" applyBorder="1"/>
    <xf numFmtId="0" fontId="0" fillId="2" borderId="4" xfId="0" applyFill="1" applyBorder="1"/>
    <xf numFmtId="0" fontId="0" fillId="2" borderId="0" xfId="0" applyFill="1" applyBorder="1"/>
    <xf numFmtId="0" fontId="0" fillId="0" borderId="5" xfId="0" applyBorder="1"/>
    <xf numFmtId="0" fontId="5" fillId="2" borderId="4" xfId="0" applyFont="1" applyFill="1" applyBorder="1"/>
    <xf numFmtId="0" fontId="5" fillId="2" borderId="0" xfId="0" applyFont="1" applyFill="1" applyBorder="1"/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0" xfId="0" applyFont="1" applyFill="1" applyBorder="1"/>
    <xf numFmtId="0" fontId="5" fillId="2" borderId="4" xfId="0" quotePrefix="1" applyFont="1" applyFill="1" applyBorder="1"/>
    <xf numFmtId="0" fontId="6" fillId="3" borderId="4" xfId="0" applyFont="1" applyFill="1" applyBorder="1"/>
    <xf numFmtId="0" fontId="7" fillId="3" borderId="0" xfId="0" applyFont="1" applyFill="1" applyBorder="1"/>
    <xf numFmtId="0" fontId="5" fillId="3" borderId="6" xfId="0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0" fontId="0" fillId="2" borderId="0" xfId="0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38101</xdr:rowOff>
    </xdr:from>
    <xdr:ext cx="5372100" cy="200024"/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820151"/>
          <a:ext cx="537210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133350</xdr:colOff>
      <xdr:row>48</xdr:row>
      <xdr:rowOff>19051</xdr:rowOff>
    </xdr:from>
    <xdr:ext cx="5372100" cy="352424"/>
    <xdr:pic>
      <xdr:nvPicPr>
        <xdr:cNvPr id="3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9172576"/>
          <a:ext cx="5372100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54</xdr:row>
      <xdr:rowOff>76200</xdr:rowOff>
    </xdr:from>
    <xdr:ext cx="4895850" cy="104776"/>
    <xdr:pic>
      <xdr:nvPicPr>
        <xdr:cNvPr id="4" name="Afbeelding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8858250"/>
          <a:ext cx="4895850" cy="10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</xdr:colOff>
      <xdr:row>48</xdr:row>
      <xdr:rowOff>9524</xdr:rowOff>
    </xdr:from>
    <xdr:to>
      <xdr:col>9</xdr:col>
      <xdr:colOff>19050</xdr:colOff>
      <xdr:row>49</xdr:row>
      <xdr:rowOff>190499</xdr:rowOff>
    </xdr:to>
    <xdr:pic>
      <xdr:nvPicPr>
        <xdr:cNvPr id="5" name="Afbeelding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9163049"/>
          <a:ext cx="54864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9526</xdr:colOff>
      <xdr:row>54</xdr:row>
      <xdr:rowOff>9525</xdr:rowOff>
    </xdr:from>
    <xdr:to>
      <xdr:col>9</xdr:col>
      <xdr:colOff>47626</xdr:colOff>
      <xdr:row>55</xdr:row>
      <xdr:rowOff>161925</xdr:rowOff>
    </xdr:to>
    <xdr:pic>
      <xdr:nvPicPr>
        <xdr:cNvPr id="6" name="Afbeelding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6" y="10306050"/>
          <a:ext cx="55245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velofilie.nl/Power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workbookViewId="0">
      <selection activeCell="I41" sqref="I41"/>
    </sheetView>
  </sheetViews>
  <sheetFormatPr defaultRowHeight="15"/>
  <cols>
    <col min="10" max="10" width="0.85546875" customWidth="1"/>
  </cols>
  <sheetData>
    <row r="1" spans="1:10" ht="15.75">
      <c r="A1" s="1" t="s">
        <v>0</v>
      </c>
      <c r="B1" s="2"/>
      <c r="C1" s="2"/>
      <c r="D1" s="2"/>
      <c r="E1" s="3"/>
      <c r="F1" s="4"/>
      <c r="G1" s="5" t="s">
        <v>58</v>
      </c>
      <c r="H1" s="6"/>
      <c r="I1" s="3"/>
      <c r="J1" s="7"/>
    </row>
    <row r="2" spans="1:10">
      <c r="A2" s="8"/>
      <c r="B2" s="9"/>
      <c r="C2" s="9"/>
      <c r="D2" s="9"/>
      <c r="E2" s="9"/>
      <c r="F2" s="9"/>
      <c r="G2" s="9"/>
      <c r="H2" s="9"/>
      <c r="I2" s="9"/>
      <c r="J2" s="10"/>
    </row>
    <row r="3" spans="1:10">
      <c r="A3" s="11" t="s">
        <v>1</v>
      </c>
      <c r="B3" s="9"/>
      <c r="C3" s="9"/>
      <c r="D3" s="9"/>
      <c r="E3" s="9"/>
      <c r="F3" s="9"/>
      <c r="G3" s="9"/>
      <c r="H3" s="9"/>
      <c r="I3" s="9"/>
      <c r="J3" s="10"/>
    </row>
    <row r="4" spans="1:10">
      <c r="A4" s="8"/>
      <c r="B4" s="9"/>
      <c r="C4" s="9"/>
      <c r="D4" s="9"/>
      <c r="E4" s="9"/>
      <c r="F4" s="9"/>
      <c r="G4" s="9"/>
      <c r="H4" s="9"/>
      <c r="I4" s="9"/>
      <c r="J4" s="10"/>
    </row>
    <row r="5" spans="1:10">
      <c r="A5" s="11" t="s">
        <v>2</v>
      </c>
      <c r="B5" s="9"/>
      <c r="C5" s="9"/>
      <c r="D5" s="9"/>
      <c r="E5" s="9"/>
      <c r="F5" s="9"/>
      <c r="G5" s="9"/>
      <c r="H5" s="9"/>
      <c r="I5" s="9"/>
      <c r="J5" s="10"/>
    </row>
    <row r="6" spans="1:10">
      <c r="A6" s="8" t="s">
        <v>3</v>
      </c>
      <c r="B6" s="9"/>
      <c r="C6" s="9"/>
      <c r="D6" s="9"/>
      <c r="E6" s="9"/>
      <c r="F6" s="9"/>
      <c r="G6" s="9"/>
      <c r="H6" s="9"/>
      <c r="I6" s="9"/>
      <c r="J6" s="10"/>
    </row>
    <row r="7" spans="1:10">
      <c r="A7" s="11" t="s">
        <v>4</v>
      </c>
      <c r="B7" s="9"/>
      <c r="C7" s="9"/>
      <c r="D7" s="9"/>
      <c r="E7" s="9"/>
      <c r="F7" s="9"/>
      <c r="G7" s="9"/>
      <c r="H7" s="9"/>
      <c r="I7" s="9"/>
      <c r="J7" s="10"/>
    </row>
    <row r="8" spans="1:10">
      <c r="A8" s="8" t="s">
        <v>5</v>
      </c>
      <c r="B8" s="9"/>
      <c r="C8" s="9"/>
      <c r="D8" s="9"/>
      <c r="E8" s="9"/>
      <c r="F8" s="9"/>
      <c r="G8" s="9"/>
      <c r="H8" s="9"/>
      <c r="I8" s="9"/>
      <c r="J8" s="10"/>
    </row>
    <row r="9" spans="1:10">
      <c r="A9" s="8"/>
      <c r="B9" s="9"/>
      <c r="C9" s="9"/>
      <c r="D9" s="9"/>
      <c r="E9" s="9"/>
      <c r="F9" s="9"/>
      <c r="G9" s="9"/>
      <c r="H9" s="9"/>
      <c r="I9" s="9"/>
      <c r="J9" s="10"/>
    </row>
    <row r="10" spans="1:10">
      <c r="A10" s="11" t="s">
        <v>6</v>
      </c>
      <c r="B10" s="9"/>
      <c r="C10" s="9"/>
      <c r="D10" s="9"/>
      <c r="E10" s="9"/>
      <c r="F10" s="9"/>
      <c r="G10" s="9"/>
      <c r="H10" s="9"/>
      <c r="I10" s="9"/>
      <c r="J10" s="10"/>
    </row>
    <row r="11" spans="1:10">
      <c r="A11" s="11"/>
      <c r="B11" s="9"/>
      <c r="C11" s="9"/>
      <c r="D11" s="9"/>
      <c r="E11" s="9"/>
      <c r="F11" s="9"/>
      <c r="G11" s="9"/>
      <c r="H11" s="9"/>
      <c r="I11" s="9"/>
      <c r="J11" s="10"/>
    </row>
    <row r="12" spans="1:10">
      <c r="A12" s="11" t="s">
        <v>7</v>
      </c>
      <c r="B12" s="9"/>
      <c r="C12" s="9"/>
      <c r="D12" s="9"/>
      <c r="E12" s="9"/>
      <c r="F12" s="9"/>
      <c r="G12" s="9"/>
      <c r="H12" s="9"/>
      <c r="I12" s="9"/>
      <c r="J12" s="10"/>
    </row>
    <row r="13" spans="1:10">
      <c r="A13" s="12" t="s">
        <v>8</v>
      </c>
      <c r="B13" s="9"/>
      <c r="C13" s="9"/>
      <c r="D13" s="9"/>
      <c r="E13" s="9"/>
      <c r="F13" s="9"/>
      <c r="G13" s="9"/>
      <c r="I13" s="9"/>
      <c r="J13" s="10"/>
    </row>
    <row r="14" spans="1:10">
      <c r="A14" s="11" t="s">
        <v>9</v>
      </c>
      <c r="B14" s="9"/>
      <c r="C14" s="9"/>
      <c r="D14" s="13">
        <v>6.0000000000000001E-3</v>
      </c>
      <c r="E14" s="12" t="s">
        <v>10</v>
      </c>
      <c r="F14" s="9"/>
      <c r="G14" s="9"/>
      <c r="H14" s="9"/>
      <c r="I14" s="9"/>
      <c r="J14" s="10"/>
    </row>
    <row r="15" spans="1:10">
      <c r="A15" s="11" t="s">
        <v>11</v>
      </c>
      <c r="B15" s="12"/>
      <c r="C15" s="12"/>
      <c r="D15" s="12"/>
      <c r="E15" s="12"/>
      <c r="F15" s="12"/>
      <c r="G15" s="12"/>
      <c r="H15" s="12"/>
      <c r="I15" s="14" t="s">
        <v>12</v>
      </c>
      <c r="J15" s="10"/>
    </row>
    <row r="16" spans="1:10">
      <c r="A16" s="11" t="s">
        <v>13</v>
      </c>
      <c r="B16" s="12"/>
      <c r="C16" s="12"/>
      <c r="D16" s="12"/>
      <c r="E16" s="12"/>
      <c r="F16" s="12"/>
      <c r="G16" s="12"/>
      <c r="H16" s="12"/>
      <c r="I16" s="9"/>
      <c r="J16" s="10"/>
    </row>
    <row r="17" spans="1:10">
      <c r="A17" s="11" t="s">
        <v>12</v>
      </c>
      <c r="B17" s="12"/>
      <c r="C17" s="12"/>
      <c r="D17" s="12"/>
      <c r="E17" s="12"/>
      <c r="F17" s="12"/>
      <c r="G17" s="12"/>
      <c r="H17" s="12"/>
      <c r="I17" s="9"/>
      <c r="J17" s="10"/>
    </row>
    <row r="18" spans="1:10">
      <c r="A18" s="15" t="s">
        <v>14</v>
      </c>
      <c r="B18" s="9"/>
      <c r="C18" s="9"/>
      <c r="D18" s="9"/>
      <c r="E18" s="9"/>
      <c r="F18" s="9"/>
      <c r="G18" s="9"/>
      <c r="H18" s="9"/>
      <c r="I18" s="9"/>
      <c r="J18" s="10"/>
    </row>
    <row r="19" spans="1:10">
      <c r="A19" s="11" t="s">
        <v>15</v>
      </c>
      <c r="B19" s="24"/>
      <c r="C19" s="24"/>
      <c r="D19" s="24"/>
      <c r="E19" s="24"/>
      <c r="F19" s="24"/>
      <c r="G19" s="24"/>
      <c r="H19" s="24"/>
      <c r="I19" s="24"/>
      <c r="J19" s="10"/>
    </row>
    <row r="20" spans="1:10">
      <c r="A20" s="11" t="s">
        <v>16</v>
      </c>
      <c r="B20" s="24"/>
      <c r="C20" s="24"/>
      <c r="D20" s="24"/>
      <c r="E20" s="24"/>
      <c r="F20" s="24"/>
      <c r="G20" s="24"/>
      <c r="H20" s="24"/>
      <c r="I20" s="24"/>
      <c r="J20" s="10"/>
    </row>
    <row r="21" spans="1:10">
      <c r="A21" s="24"/>
      <c r="B21" s="24"/>
      <c r="C21" s="24"/>
      <c r="D21" s="24"/>
      <c r="E21" s="24"/>
      <c r="F21" s="24"/>
      <c r="G21" s="24"/>
      <c r="H21" s="24"/>
      <c r="I21" s="24"/>
      <c r="J21" s="10"/>
    </row>
    <row r="22" spans="1:10">
      <c r="A22" s="12" t="s">
        <v>17</v>
      </c>
      <c r="B22" s="24"/>
      <c r="C22" s="24"/>
      <c r="D22" s="24"/>
      <c r="E22" s="24"/>
      <c r="F22" s="24"/>
      <c r="G22" s="24"/>
      <c r="H22" s="24"/>
      <c r="I22" s="24"/>
      <c r="J22" s="10"/>
    </row>
    <row r="23" spans="1:10">
      <c r="A23" s="12" t="s">
        <v>18</v>
      </c>
      <c r="B23" s="24"/>
      <c r="C23" s="24"/>
      <c r="D23" s="24"/>
      <c r="E23" s="24"/>
      <c r="F23" s="24"/>
      <c r="G23" s="24"/>
      <c r="H23" s="24"/>
      <c r="I23" s="24"/>
      <c r="J23" s="10"/>
    </row>
    <row r="24" spans="1:10">
      <c r="A24" s="24"/>
      <c r="B24" s="24"/>
      <c r="C24" s="24"/>
      <c r="D24" s="24"/>
      <c r="E24" s="24"/>
      <c r="F24" s="24"/>
      <c r="G24" s="24"/>
      <c r="H24" s="24"/>
      <c r="I24" s="24"/>
      <c r="J24" s="10"/>
    </row>
    <row r="25" spans="1:10">
      <c r="A25" s="15" t="s">
        <v>19</v>
      </c>
      <c r="B25" s="9"/>
      <c r="C25" s="9"/>
      <c r="D25" s="9"/>
      <c r="E25" s="9"/>
      <c r="F25" s="9"/>
      <c r="G25" s="9"/>
      <c r="H25" s="9"/>
      <c r="I25" s="9"/>
      <c r="J25" s="10"/>
    </row>
    <row r="26" spans="1:10">
      <c r="A26" s="15"/>
      <c r="B26" s="9"/>
      <c r="C26" s="9"/>
      <c r="D26" s="9"/>
      <c r="E26" s="9"/>
      <c r="F26" s="9"/>
      <c r="G26" s="9"/>
      <c r="H26" s="9"/>
      <c r="I26" s="9"/>
      <c r="J26" s="10"/>
    </row>
    <row r="27" spans="1:10">
      <c r="A27" s="11" t="s">
        <v>20</v>
      </c>
      <c r="B27" s="9"/>
      <c r="C27" s="9"/>
      <c r="D27" s="9"/>
      <c r="E27" s="9"/>
      <c r="F27" s="9"/>
      <c r="G27" s="9"/>
      <c r="H27" s="9"/>
      <c r="I27" s="9"/>
      <c r="J27" s="10"/>
    </row>
    <row r="28" spans="1:10">
      <c r="A28" s="8"/>
      <c r="B28" s="9"/>
      <c r="C28" s="9"/>
      <c r="D28" s="9"/>
      <c r="E28" s="9"/>
      <c r="F28" s="9"/>
      <c r="G28" s="9"/>
      <c r="H28" s="9"/>
      <c r="I28" s="9"/>
      <c r="J28" s="10"/>
    </row>
    <row r="29" spans="1:10">
      <c r="A29" s="11" t="s">
        <v>21</v>
      </c>
      <c r="B29" s="12"/>
      <c r="C29" s="9"/>
      <c r="D29" s="9"/>
      <c r="E29" s="9"/>
      <c r="F29" s="9"/>
      <c r="G29" s="9"/>
      <c r="H29" s="9"/>
      <c r="I29" s="9"/>
      <c r="J29" s="10"/>
    </row>
    <row r="30" spans="1:10">
      <c r="A30" s="8"/>
      <c r="B30" s="9"/>
      <c r="C30" s="9"/>
      <c r="D30" s="9"/>
      <c r="E30" s="9"/>
      <c r="F30" s="9"/>
      <c r="G30" s="9"/>
      <c r="H30" s="9"/>
      <c r="I30" s="9"/>
      <c r="J30" s="10"/>
    </row>
    <row r="31" spans="1:10">
      <c r="A31" s="15" t="s">
        <v>22</v>
      </c>
      <c r="B31" s="16"/>
      <c r="C31" s="16"/>
      <c r="D31" s="16"/>
      <c r="E31" s="16"/>
      <c r="F31" s="16"/>
      <c r="G31" s="9"/>
      <c r="H31" s="9"/>
      <c r="I31" s="9"/>
      <c r="J31" s="10"/>
    </row>
    <row r="32" spans="1:10">
      <c r="A32" s="11" t="s">
        <v>23</v>
      </c>
      <c r="B32" s="9"/>
      <c r="C32" s="9"/>
      <c r="D32" s="9"/>
      <c r="E32" s="9"/>
      <c r="F32" s="9"/>
      <c r="G32" s="9"/>
      <c r="H32" s="9"/>
      <c r="I32" s="9"/>
      <c r="J32" s="10"/>
    </row>
    <row r="33" spans="1:10">
      <c r="A33" s="15" t="s">
        <v>24</v>
      </c>
      <c r="B33" s="9"/>
      <c r="C33" s="9"/>
      <c r="D33" s="9"/>
      <c r="E33" s="9"/>
      <c r="F33" s="9"/>
      <c r="G33" s="9"/>
      <c r="H33" s="9"/>
      <c r="I33" s="9"/>
      <c r="J33" s="10"/>
    </row>
    <row r="34" spans="1:10">
      <c r="A34" s="11" t="s">
        <v>25</v>
      </c>
      <c r="B34" s="9"/>
      <c r="C34" s="9"/>
      <c r="D34" s="9"/>
      <c r="E34" s="9"/>
      <c r="F34" s="9"/>
      <c r="G34" s="9"/>
      <c r="H34" s="9"/>
      <c r="I34" s="9"/>
      <c r="J34" s="10"/>
    </row>
    <row r="35" spans="1:10">
      <c r="A35" s="11" t="s">
        <v>26</v>
      </c>
      <c r="B35" s="9"/>
      <c r="C35" s="9"/>
      <c r="D35" s="9"/>
      <c r="E35" s="9"/>
      <c r="F35" s="12"/>
      <c r="G35" s="9"/>
      <c r="H35" s="9"/>
      <c r="I35" s="9"/>
      <c r="J35" s="10"/>
    </row>
    <row r="36" spans="1:10">
      <c r="A36" s="11" t="s">
        <v>27</v>
      </c>
      <c r="B36" s="9"/>
      <c r="C36" s="9"/>
      <c r="D36" s="9"/>
      <c r="E36" s="9"/>
      <c r="F36" s="9"/>
      <c r="G36" s="24"/>
      <c r="H36" s="24"/>
      <c r="I36" s="24"/>
      <c r="J36" s="10"/>
    </row>
    <row r="37" spans="1:10">
      <c r="A37" s="11" t="s">
        <v>28</v>
      </c>
      <c r="B37" s="12" t="s">
        <v>59</v>
      </c>
      <c r="C37" s="9"/>
      <c r="D37" s="9"/>
      <c r="E37" s="9"/>
      <c r="F37" s="9"/>
      <c r="G37" s="24"/>
      <c r="H37" s="24"/>
      <c r="I37" s="9"/>
      <c r="J37" s="10"/>
    </row>
    <row r="38" spans="1:10">
      <c r="A38" s="8"/>
      <c r="B38" s="9"/>
      <c r="C38" s="9"/>
      <c r="D38" s="9"/>
      <c r="E38" s="9"/>
      <c r="F38" s="9"/>
      <c r="G38" s="9"/>
      <c r="H38" s="9"/>
      <c r="I38" s="9"/>
      <c r="J38" s="10"/>
    </row>
    <row r="39" spans="1:10">
      <c r="A39" s="11" t="s">
        <v>29</v>
      </c>
      <c r="B39" s="24"/>
      <c r="C39" s="24"/>
      <c r="D39" s="24"/>
      <c r="E39" s="24"/>
      <c r="F39" s="24"/>
      <c r="G39" s="24"/>
      <c r="H39" s="24"/>
      <c r="I39" s="24"/>
      <c r="J39" s="10"/>
    </row>
    <row r="40" spans="1:10">
      <c r="A40" s="17"/>
      <c r="B40" s="9"/>
      <c r="C40" s="9"/>
      <c r="D40" s="9"/>
      <c r="E40" s="9"/>
      <c r="F40" s="9"/>
      <c r="G40" s="9"/>
      <c r="H40" s="9"/>
      <c r="I40" s="9"/>
      <c r="J40" s="10"/>
    </row>
    <row r="41" spans="1:10">
      <c r="A41" s="15" t="s">
        <v>60</v>
      </c>
      <c r="B41" s="9"/>
      <c r="C41" s="9"/>
      <c r="D41" s="9"/>
      <c r="E41" s="9"/>
      <c r="F41" s="9"/>
      <c r="G41" s="9"/>
      <c r="H41" s="9"/>
      <c r="I41" s="9"/>
      <c r="J41" s="10"/>
    </row>
    <row r="42" spans="1:10">
      <c r="A42" s="18" t="s">
        <v>30</v>
      </c>
      <c r="B42" s="19"/>
      <c r="C42" s="9"/>
      <c r="D42" s="9"/>
      <c r="E42" s="9"/>
      <c r="F42" s="9"/>
      <c r="G42" s="9"/>
      <c r="H42" s="9"/>
      <c r="I42" s="9"/>
      <c r="J42" s="10"/>
    </row>
    <row r="43" spans="1:10">
      <c r="A43" s="11" t="s">
        <v>31</v>
      </c>
      <c r="B43" s="9"/>
      <c r="C43" s="9"/>
      <c r="D43" s="20" t="s">
        <v>12</v>
      </c>
      <c r="E43" s="9"/>
      <c r="F43" s="12" t="s">
        <v>32</v>
      </c>
      <c r="G43" s="9"/>
      <c r="H43" s="9"/>
      <c r="I43" s="20" t="s">
        <v>12</v>
      </c>
      <c r="J43" s="10"/>
    </row>
    <row r="44" spans="1:10">
      <c r="A44" s="11" t="s">
        <v>33</v>
      </c>
      <c r="B44" s="9"/>
      <c r="C44" s="9"/>
      <c r="D44" s="20" t="s">
        <v>12</v>
      </c>
      <c r="E44" s="9"/>
      <c r="F44" s="12" t="s">
        <v>34</v>
      </c>
      <c r="G44" s="9"/>
      <c r="H44" s="9"/>
      <c r="I44" s="20" t="s">
        <v>12</v>
      </c>
      <c r="J44" s="10"/>
    </row>
    <row r="45" spans="1:10">
      <c r="A45" s="11" t="s">
        <v>35</v>
      </c>
      <c r="B45" s="9"/>
      <c r="C45" s="9"/>
      <c r="D45" s="20" t="s">
        <v>12</v>
      </c>
      <c r="E45" s="9"/>
      <c r="F45" s="12" t="s">
        <v>36</v>
      </c>
      <c r="G45" s="9"/>
      <c r="H45" s="9"/>
      <c r="I45" s="20" t="s">
        <v>12</v>
      </c>
      <c r="J45" s="10"/>
    </row>
    <row r="46" spans="1:10">
      <c r="A46" s="11" t="s">
        <v>37</v>
      </c>
      <c r="B46" s="9"/>
      <c r="C46" s="9"/>
      <c r="D46" s="20" t="s">
        <v>12</v>
      </c>
      <c r="E46" s="9"/>
      <c r="F46" s="12" t="s">
        <v>38</v>
      </c>
      <c r="G46" s="9"/>
      <c r="H46" s="9"/>
      <c r="I46" s="20" t="s">
        <v>12</v>
      </c>
      <c r="J46" s="10"/>
    </row>
    <row r="47" spans="1:10">
      <c r="A47" s="11" t="s">
        <v>39</v>
      </c>
      <c r="B47" s="9"/>
      <c r="C47" s="9"/>
      <c r="D47" s="20" t="s">
        <v>12</v>
      </c>
      <c r="E47" s="9"/>
      <c r="F47" s="12" t="s">
        <v>40</v>
      </c>
      <c r="G47" s="9"/>
      <c r="H47" s="9"/>
      <c r="I47" s="20" t="s">
        <v>12</v>
      </c>
      <c r="J47" s="10"/>
    </row>
    <row r="48" spans="1:10">
      <c r="A48" s="8"/>
      <c r="B48" s="9"/>
      <c r="C48" s="9"/>
      <c r="D48" s="9"/>
      <c r="E48" s="9"/>
      <c r="F48" s="12" t="s">
        <v>41</v>
      </c>
      <c r="G48" s="9"/>
      <c r="H48" s="9"/>
      <c r="I48" s="20" t="s">
        <v>12</v>
      </c>
      <c r="J48" s="10"/>
    </row>
    <row r="49" spans="1:10">
      <c r="A49" s="15" t="s">
        <v>12</v>
      </c>
      <c r="B49" s="9" t="e">
        <f>D43*9.81</f>
        <v>#VALUE!</v>
      </c>
      <c r="C49" s="9" t="e">
        <f>I43/100</f>
        <v>#VALUE!</v>
      </c>
      <c r="D49" s="9" t="e">
        <f>ROUND(100*I47/(100*I47+1)*(3.4*I47-8.3+(6*I47/(I47^3+1))+(5*I47/(I47^2+1))+1/(I47+1)),3)</f>
        <v>#VALUE!</v>
      </c>
      <c r="E49" s="9" t="e">
        <f>I48/100</f>
        <v>#VALUE!</v>
      </c>
      <c r="F49" s="9" t="e">
        <f>ROUND(SQRT(G49^2+D49^2+2*G49*D49*COS(RADIANS(D47))),3)</f>
        <v>#VALUE!</v>
      </c>
      <c r="G49" s="9" t="e">
        <f>ROUND(I44/3.6,3)</f>
        <v>#VALUE!</v>
      </c>
      <c r="H49" s="9" t="e">
        <f>ROUND(DEGREES(ACOS((F49^2+G49^2-D49^2)/(2*F49*G49+0.0001))),2)</f>
        <v>#VALUE!</v>
      </c>
      <c r="I49" s="9"/>
      <c r="J49" s="10"/>
    </row>
    <row r="50" spans="1:10">
      <c r="A50" s="8" t="s">
        <v>42</v>
      </c>
      <c r="B50" s="9" t="e">
        <f>ROUND(B49*D44*G49/E49,1)</f>
        <v>#VALUE!</v>
      </c>
      <c r="C50" s="9" t="s">
        <v>43</v>
      </c>
      <c r="D50" s="9" t="e">
        <f>ROUND((G49^3)*0.5*1.23*(1-I46/10000)*D46*D45/E49,1)</f>
        <v>#VALUE!</v>
      </c>
      <c r="E50" s="9" t="s">
        <v>44</v>
      </c>
      <c r="F50" s="9" t="e">
        <f>ROUND(B49*C49*G49/E49,1)</f>
        <v>#VALUE!</v>
      </c>
      <c r="G50" s="9" t="s">
        <v>45</v>
      </c>
      <c r="H50" s="9" t="e">
        <f>ROUND(D43*I45*G49/E49,1)</f>
        <v>#VALUE!</v>
      </c>
      <c r="I50" s="9" t="s">
        <v>46</v>
      </c>
      <c r="J50" s="10"/>
    </row>
    <row r="51" spans="1:10">
      <c r="A51" s="15" t="s">
        <v>47</v>
      </c>
      <c r="B51" s="12" t="e">
        <f>ROUND(B50+D50+F50+H50,0)</f>
        <v>#VALUE!</v>
      </c>
      <c r="C51" s="9" t="s">
        <v>48</v>
      </c>
      <c r="D51" s="12" t="s">
        <v>12</v>
      </c>
      <c r="E51" s="12" t="s">
        <v>12</v>
      </c>
      <c r="F51" s="9"/>
      <c r="G51" s="16" t="s">
        <v>49</v>
      </c>
      <c r="H51" s="12" t="e">
        <f>ROUND(B51-D50+(G49/E49)*0.5*1.23*(1-(I46/10000))*COS(RADIANS(H49))*D46*(1+0.5*SIN(RADIANS(H49)))*D45*((G49^2)+(D49^2)+2*G49*D49*COS(RADIANS(D47))),0)</f>
        <v>#VALUE!</v>
      </c>
      <c r="I51" s="12" t="s">
        <v>50</v>
      </c>
      <c r="J51" s="10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10"/>
    </row>
    <row r="53" spans="1:10">
      <c r="A53" s="11" t="s">
        <v>51</v>
      </c>
      <c r="B53" s="9"/>
      <c r="C53" s="9"/>
      <c r="D53" s="9"/>
      <c r="E53" s="9"/>
      <c r="F53" s="9"/>
      <c r="G53" s="9"/>
      <c r="H53" s="9"/>
      <c r="I53" s="9"/>
      <c r="J53" s="10"/>
    </row>
    <row r="54" spans="1:10">
      <c r="A54" s="11" t="s">
        <v>57</v>
      </c>
      <c r="B54" s="9"/>
      <c r="C54" s="9"/>
      <c r="D54" s="9"/>
      <c r="E54" s="9"/>
      <c r="F54" s="9"/>
      <c r="G54" s="9"/>
      <c r="H54" s="9"/>
      <c r="I54" s="9"/>
      <c r="J54" s="10"/>
    </row>
    <row r="55" spans="1:10">
      <c r="A55" s="12" t="s">
        <v>52</v>
      </c>
      <c r="B55" s="12" t="s">
        <v>52</v>
      </c>
      <c r="C55" s="12" t="s">
        <v>52</v>
      </c>
      <c r="D55" s="9"/>
      <c r="E55" s="9" t="e">
        <f>0.5*1.23*(1-I46/10000)*D46*D45</f>
        <v>#VALUE!</v>
      </c>
      <c r="F55" s="9" t="e">
        <f>B49*(D44+C49)</f>
        <v>#VALUE!</v>
      </c>
      <c r="G55" s="9" t="e">
        <f>C57*E49</f>
        <v>#VALUE!</v>
      </c>
      <c r="H55" s="9" t="e">
        <f>(E55*E55*(108*G55+12*(3/E55*(4*F55^3+27*G55*G55*E55))^(1/2)))^(1/3)</f>
        <v>#VALUE!</v>
      </c>
      <c r="I55" s="9"/>
      <c r="J55" s="10"/>
    </row>
    <row r="56" spans="1:10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0">
      <c r="A57" s="15" t="s">
        <v>53</v>
      </c>
      <c r="B57" s="9"/>
      <c r="C57" s="20" t="s">
        <v>12</v>
      </c>
      <c r="D57" s="9" t="s">
        <v>54</v>
      </c>
      <c r="E57" s="16" t="s">
        <v>55</v>
      </c>
      <c r="F57" s="9"/>
      <c r="G57" s="9"/>
      <c r="H57" s="9" t="e">
        <f>ROUND(3.6*(H55/(6*E55)-2*F55/H55),1)</f>
        <v>#VALUE!</v>
      </c>
      <c r="I57" s="9" t="s">
        <v>56</v>
      </c>
      <c r="J57" s="10"/>
    </row>
    <row r="58" spans="1:10" ht="15.75" thickBot="1">
      <c r="A58" s="21"/>
      <c r="B58" s="22"/>
      <c r="C58" s="22"/>
      <c r="D58" s="22"/>
      <c r="E58" s="22"/>
      <c r="F58" s="22"/>
      <c r="G58" s="22"/>
      <c r="H58" s="22"/>
      <c r="I58" s="22"/>
      <c r="J58" s="10"/>
    </row>
    <row r="59" spans="1:10">
      <c r="J59" s="23"/>
    </row>
  </sheetData>
  <sheetProtection selectLockedCells="1"/>
  <hyperlinks>
    <hyperlink ref="G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 Van den Broek</dc:creator>
  <cp:lastModifiedBy>Windows User</cp:lastModifiedBy>
  <dcterms:created xsi:type="dcterms:W3CDTF">2016-02-07T14:40:44Z</dcterms:created>
  <dcterms:modified xsi:type="dcterms:W3CDTF">2016-04-21T14:20:55Z</dcterms:modified>
</cp:coreProperties>
</file>